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jarnott/Desktop/"/>
    </mc:Choice>
  </mc:AlternateContent>
  <bookViews>
    <workbookView xWindow="0" yWindow="460" windowWidth="28800" windowHeight="17460" tabRatio="500" activeTab="1"/>
  </bookViews>
  <sheets>
    <sheet name="Entry List" sheetId="1" r:id="rId1"/>
    <sheet name="Results" sheetId="2" r:id="rId2"/>
  </sheets>
  <definedNames>
    <definedName name="_1">'Entry List'!$A$14</definedName>
    <definedName name="_10">'Entry List'!$E$3</definedName>
    <definedName name="_100">'Entry List'!$E$22</definedName>
    <definedName name="_101">'Entry List'!$E$23</definedName>
    <definedName name="_102">'Entry List'!$A$12</definedName>
    <definedName name="_103">'Entry List'!$A$32</definedName>
    <definedName name="_104">'Entry List'!$E$43</definedName>
    <definedName name="_105">'Entry List'!$A$20</definedName>
    <definedName name="_106">'Entry List'!$A$22</definedName>
    <definedName name="_107">'Entry List'!$E$50</definedName>
    <definedName name="_108">'Entry List'!$E$10</definedName>
    <definedName name="_109">'Entry List'!$A$53</definedName>
    <definedName name="_11">'Entry List'!$E$40</definedName>
    <definedName name="_110">'Entry List'!$E$62</definedName>
    <definedName name="_111">'Entry List'!$A$42</definedName>
    <definedName name="_112">'Entry List'!$A$69</definedName>
    <definedName name="_113">'Entry List'!$E$51</definedName>
    <definedName name="_114">'Entry List'!$E$52</definedName>
    <definedName name="_115">'Entry List'!$A$33</definedName>
    <definedName name="_116">'Entry List'!$E$24</definedName>
    <definedName name="_117">'Entry List'!$A$43</definedName>
    <definedName name="_118">'Entry List'!$A$54</definedName>
    <definedName name="_119">'Entry List'!$E$12</definedName>
    <definedName name="_12">'Entry List'!$A$40</definedName>
    <definedName name="_120">'Entry List'!$A$25</definedName>
    <definedName name="_13">'Entry List'!$A$4</definedName>
    <definedName name="_14">'Entry List'!$A$41</definedName>
    <definedName name="_15">'Entry List'!$E$45</definedName>
    <definedName name="_17">'Entry List'!$A$17</definedName>
    <definedName name="_18">'Entry List'!$A$61</definedName>
    <definedName name="_19">'Entry List'!$A$47</definedName>
    <definedName name="_2">'Entry List'!$A$45</definedName>
    <definedName name="_20">'Entry List'!$A$19</definedName>
    <definedName name="_21">'Entry List'!$E$9</definedName>
    <definedName name="_22">'Entry List'!$A$21</definedName>
    <definedName name="_23">'Entry List'!$E$11</definedName>
    <definedName name="_25">'Entry List'!$E$46</definedName>
    <definedName name="_28">'Entry List'!$A$23</definedName>
    <definedName name="_3">'Entry List'!$E$44</definedName>
    <definedName name="_31">'Entry List'!$E$13</definedName>
    <definedName name="_34">'Entry List'!$A$24</definedName>
    <definedName name="_36">'Entry List'!$E$4</definedName>
    <definedName name="_39">'Entry List'!$E$14</definedName>
    <definedName name="_4">'Entry List'!$A$15</definedName>
    <definedName name="_42">'Entry List'!$A$48</definedName>
    <definedName name="_45">'Entry List'!$A$49</definedName>
    <definedName name="_46">'Entry List'!$E$15</definedName>
    <definedName name="_5">'Entry List'!$A$46</definedName>
    <definedName name="_50">'Entry List'!$E$47</definedName>
    <definedName name="_51">'Entry List'!$E$16</definedName>
    <definedName name="_53">'Entry List'!$A$26</definedName>
    <definedName name="_56">'Entry List'!$A$27</definedName>
    <definedName name="_58">'Entry List'!$A$28</definedName>
    <definedName name="_59">'Entry List'!$A$5</definedName>
    <definedName name="_6">'Entry List'!$E$7</definedName>
    <definedName name="_61">'Entry List'!$A$34</definedName>
    <definedName name="_63">'Entry List'!$A$6</definedName>
    <definedName name="_65">'Entry List'!$A$7</definedName>
    <definedName name="_66">'Entry List'!$A$29</definedName>
    <definedName name="_68">'Entry List'!$E$17</definedName>
    <definedName name="_69">'Entry List'!$E$5</definedName>
    <definedName name="_7">'Entry List'!$A$60</definedName>
    <definedName name="_70">'Entry List'!$A$30</definedName>
    <definedName name="_71">'Entry List'!$E$6</definedName>
    <definedName name="_711">'Entry List'!$A$13</definedName>
    <definedName name="_712">'Entry List'!$A$44</definedName>
    <definedName name="_713">'Entry List'!$E$53</definedName>
    <definedName name="_714">'Entry List'!$E$8</definedName>
    <definedName name="_73">'Entry List'!$A$31</definedName>
    <definedName name="_74">'Entry List'!$A$68</definedName>
    <definedName name="_75">'Entry List'!$A$16</definedName>
    <definedName name="_756">'Entry List'!$E$54</definedName>
    <definedName name="_76">'Entry List'!$A$8</definedName>
    <definedName name="_77">'Entry List'!$E$18</definedName>
    <definedName name="_78">'Entry List'!$E$41</definedName>
    <definedName name="_79">'Entry List'!$E$19</definedName>
    <definedName name="_8">'Entry List'!$A$3</definedName>
    <definedName name="_81">'Entry List'!$A$18</definedName>
    <definedName name="_84">'Entry List'!$A$9</definedName>
    <definedName name="_85">'Entry List'!$E$48</definedName>
    <definedName name="_88">'Entry List'!$A$10</definedName>
    <definedName name="_90">'Entry List'!$E$49</definedName>
    <definedName name="_91">'Entry List'!$E$42</definedName>
    <definedName name="_92">'Entry List'!$E$20</definedName>
    <definedName name="_93">'Entry List'!$A$50</definedName>
    <definedName name="_94">'Entry List'!$E$60</definedName>
    <definedName name="_95">'Entry List'!$A$51</definedName>
    <definedName name="_96">'Entry List'!$E$61</definedName>
    <definedName name="_97">'Entry List'!$A$52</definedName>
    <definedName name="_98">'Entry List'!$A$11</definedName>
    <definedName name="_99">'Entry List'!$E$21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6" i="2" l="1"/>
  <c r="B65" i="2"/>
  <c r="F59" i="2"/>
  <c r="F60" i="2"/>
  <c r="F58" i="2"/>
  <c r="E60" i="2"/>
  <c r="E59" i="2"/>
  <c r="E58" i="2"/>
  <c r="A66" i="2"/>
  <c r="A65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38" i="2"/>
  <c r="B38" i="2"/>
  <c r="B59" i="2"/>
  <c r="B58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" i="2"/>
  <c r="F3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3" i="2"/>
  <c r="B3" i="2"/>
</calcChain>
</file>

<file path=xl/sharedStrings.xml><?xml version="1.0" encoding="utf-8"?>
<sst xmlns="http://schemas.openxmlformats.org/spreadsheetml/2006/main" count="240" uniqueCount="105">
  <si>
    <t xml:space="preserve">Name </t>
  </si>
  <si>
    <t xml:space="preserve">Club </t>
  </si>
  <si>
    <t xml:space="preserve">Will Cameron </t>
  </si>
  <si>
    <t>C</t>
  </si>
  <si>
    <t>Benji Eton-Jones</t>
  </si>
  <si>
    <t xml:space="preserve">Lucas Key </t>
  </si>
  <si>
    <t xml:space="preserve">Hector Lawrie </t>
  </si>
  <si>
    <t xml:space="preserve">Jock Lawrie </t>
  </si>
  <si>
    <t xml:space="preserve">Fergus Stewart </t>
  </si>
  <si>
    <t>Cole Mckee</t>
  </si>
  <si>
    <t>Jamie Flett</t>
  </si>
  <si>
    <t xml:space="preserve">Rory Baker </t>
  </si>
  <si>
    <t>Alistair Bagnall</t>
  </si>
  <si>
    <t xml:space="preserve">Caelan Rose </t>
  </si>
  <si>
    <t xml:space="preserve">Number </t>
  </si>
  <si>
    <t xml:space="preserve">Malcolm Stewart </t>
  </si>
  <si>
    <t xml:space="preserve">Fergus Ross </t>
  </si>
  <si>
    <t>H</t>
  </si>
  <si>
    <t>Mathew Holden</t>
  </si>
  <si>
    <t xml:space="preserve">Fraser Munro </t>
  </si>
  <si>
    <t xml:space="preserve">Sebastian Lumsden </t>
  </si>
  <si>
    <t xml:space="preserve">Noah Ralph </t>
  </si>
  <si>
    <t>Cameron Caves</t>
  </si>
  <si>
    <t xml:space="preserve">Duncan McKay </t>
  </si>
  <si>
    <t xml:space="preserve">Dair Alexander </t>
  </si>
  <si>
    <t xml:space="preserve">Ben MacDonald </t>
  </si>
  <si>
    <t xml:space="preserve">Eva Cameron </t>
  </si>
  <si>
    <t>Caitlin Norwood</t>
  </si>
  <si>
    <t>Tess Kemp</t>
  </si>
  <si>
    <t xml:space="preserve">Morven Britton </t>
  </si>
  <si>
    <t xml:space="preserve">Time </t>
  </si>
  <si>
    <t>Rachel Muirhead</t>
  </si>
  <si>
    <t>Cameron McMaster</t>
  </si>
  <si>
    <t xml:space="preserve">Ella Jones </t>
  </si>
  <si>
    <t>Rachel Caves</t>
  </si>
  <si>
    <t xml:space="preserve">Anna Williams </t>
  </si>
  <si>
    <t xml:space="preserve">Bethany Ralph </t>
  </si>
  <si>
    <t xml:space="preserve">Charlotte Mcphie </t>
  </si>
  <si>
    <t xml:space="preserve">Holly Moore </t>
  </si>
  <si>
    <t xml:space="preserve">Bella McCadden </t>
  </si>
  <si>
    <t xml:space="preserve">Lucy McDowell </t>
  </si>
  <si>
    <t xml:space="preserve">Maddie Fleming </t>
  </si>
  <si>
    <t xml:space="preserve">Alexa Holden </t>
  </si>
  <si>
    <t xml:space="preserve">Stella Lumsden </t>
  </si>
  <si>
    <t>Natsai Nyabadza</t>
  </si>
  <si>
    <t xml:space="preserve">Caitlin Handyside </t>
  </si>
  <si>
    <t xml:space="preserve">Niamh Nicolson </t>
  </si>
  <si>
    <t>Skye Marshall</t>
  </si>
  <si>
    <t>Alex Law</t>
  </si>
  <si>
    <t xml:space="preserve">Mathew Denholm </t>
  </si>
  <si>
    <t xml:space="preserve">Howie Gall </t>
  </si>
  <si>
    <t xml:space="preserve">Sam Beaton </t>
  </si>
  <si>
    <t xml:space="preserve">Aiden McDonald </t>
  </si>
  <si>
    <t>Fergus McDonald</t>
  </si>
  <si>
    <t xml:space="preserve">Jonty Fleming </t>
  </si>
  <si>
    <t xml:space="preserve">Josh Buchan </t>
  </si>
  <si>
    <t xml:space="preserve">Kieran Hardie </t>
  </si>
  <si>
    <t>Jacob Marshall</t>
  </si>
  <si>
    <t xml:space="preserve">Fergus Roberts </t>
  </si>
  <si>
    <t>Ben Struthers</t>
  </si>
  <si>
    <t xml:space="preserve">Finlay Peterson </t>
  </si>
  <si>
    <t xml:space="preserve">Ronan Sinclair </t>
  </si>
  <si>
    <t xml:space="preserve">Ruaridh Williams </t>
  </si>
  <si>
    <t>Leo Stalk</t>
  </si>
  <si>
    <t>U11 G</t>
  </si>
  <si>
    <t xml:space="preserve">Munro Lawrie </t>
  </si>
  <si>
    <t>Finay Stewart</t>
  </si>
  <si>
    <t xml:space="preserve">Finlay Ross </t>
  </si>
  <si>
    <t xml:space="preserve">Tendai Nyabadza </t>
  </si>
  <si>
    <t xml:space="preserve">Jack Lorimer </t>
  </si>
  <si>
    <t xml:space="preserve">Hector Cotton </t>
  </si>
  <si>
    <t xml:space="preserve">Nathan Dennis </t>
  </si>
  <si>
    <t xml:space="preserve">Douglas Barton </t>
  </si>
  <si>
    <t>Lewis Kane</t>
  </si>
  <si>
    <t xml:space="preserve">Nathan Dougan </t>
  </si>
  <si>
    <t xml:space="preserve">Joseph Finklesten </t>
  </si>
  <si>
    <t xml:space="preserve">U11 B </t>
  </si>
  <si>
    <t>Sophie Watt</t>
  </si>
  <si>
    <t>Ava Mchee</t>
  </si>
  <si>
    <t>Ailsa Bagnall</t>
  </si>
  <si>
    <t xml:space="preserve">Emily Telford </t>
  </si>
  <si>
    <t xml:space="preserve">Maddie Lumsden </t>
  </si>
  <si>
    <t xml:space="preserve">Lucy McDonald </t>
  </si>
  <si>
    <t xml:space="preserve">Hannah Fowler </t>
  </si>
  <si>
    <t>Katie Beecers</t>
  </si>
  <si>
    <t xml:space="preserve">Daisy Robinson </t>
  </si>
  <si>
    <t xml:space="preserve">Hannah Caves </t>
  </si>
  <si>
    <t xml:space="preserve">Isla Burne </t>
  </si>
  <si>
    <t xml:space="preserve">Orla Roberts </t>
  </si>
  <si>
    <t xml:space="preserve">Ruth Shekelton </t>
  </si>
  <si>
    <t xml:space="preserve">Isla Baker </t>
  </si>
  <si>
    <t xml:space="preserve">Mhairi Arnott </t>
  </si>
  <si>
    <t xml:space="preserve">Nicole Nullard </t>
  </si>
  <si>
    <t>U15 B</t>
  </si>
  <si>
    <t xml:space="preserve">David Addison </t>
  </si>
  <si>
    <t xml:space="preserve">Charlie Cameron </t>
  </si>
  <si>
    <t xml:space="preserve">Euan Flett </t>
  </si>
  <si>
    <t xml:space="preserve">India Raymond </t>
  </si>
  <si>
    <t xml:space="preserve">Owen McQueenie </t>
  </si>
  <si>
    <t xml:space="preserve">Stephen Addison </t>
  </si>
  <si>
    <t>U15 G</t>
  </si>
  <si>
    <t>U13 G</t>
  </si>
  <si>
    <t>U17 M</t>
  </si>
  <si>
    <t>U13 B</t>
  </si>
  <si>
    <t>U11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</si>
</sst>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4" fillId="0" borderId="0" xfId="0" applyFont="1"/>
    <xf numFmtId="20" fontId="0" fillId="0" borderId="0" xfId="0" applyNumberForma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/>
  </sheetViews>
  <sheetFormatPr baseColWidth="10" defaultRowHeight="16" x14ac:dyDescent="0.2"/>
  <cols>
    <col min="1" max="1" width="17.1640625" bestFit="1" customWidth="1"/>
    <col min="5" max="5" width="17.33203125" bestFit="1" customWidth="1"/>
  </cols>
  <sheetData>
    <row r="1" spans="1:7" x14ac:dyDescent="0.2">
      <c r="A1" s="1" t="s">
        <v>104</v>
      </c>
      <c r="B1" s="1"/>
      <c r="C1" s="1"/>
      <c r="E1" s="1" t="s">
        <v>64</v>
      </c>
    </row>
    <row r="2" spans="1:7" x14ac:dyDescent="0.2">
      <c r="A2" s="1" t="s">
        <v>0</v>
      </c>
      <c r="B2" s="1" t="s">
        <v>1</v>
      </c>
      <c r="C2" s="1" t="s">
        <v>14</v>
      </c>
      <c r="E2" s="1" t="s">
        <v>0</v>
      </c>
      <c r="F2" s="1" t="s">
        <v>1</v>
      </c>
      <c r="G2" s="1" t="s">
        <v>14</v>
      </c>
    </row>
    <row r="3" spans="1:7" x14ac:dyDescent="0.2">
      <c r="A3" t="s">
        <v>2</v>
      </c>
      <c r="B3" t="s">
        <v>3</v>
      </c>
      <c r="C3">
        <v>8</v>
      </c>
      <c r="E3" t="s">
        <v>26</v>
      </c>
      <c r="F3" t="s">
        <v>3</v>
      </c>
      <c r="G3">
        <v>10</v>
      </c>
    </row>
    <row r="4" spans="1:7" x14ac:dyDescent="0.2">
      <c r="A4" t="s">
        <v>4</v>
      </c>
      <c r="B4" t="s">
        <v>3</v>
      </c>
      <c r="C4">
        <v>13</v>
      </c>
      <c r="E4" t="s">
        <v>27</v>
      </c>
      <c r="F4" t="s">
        <v>3</v>
      </c>
      <c r="G4">
        <v>36</v>
      </c>
    </row>
    <row r="5" spans="1:7" x14ac:dyDescent="0.2">
      <c r="A5" t="s">
        <v>5</v>
      </c>
      <c r="B5" t="s">
        <v>3</v>
      </c>
      <c r="C5">
        <v>59</v>
      </c>
      <c r="E5" t="s">
        <v>28</v>
      </c>
      <c r="F5" t="s">
        <v>3</v>
      </c>
      <c r="G5">
        <v>69</v>
      </c>
    </row>
    <row r="6" spans="1:7" x14ac:dyDescent="0.2">
      <c r="A6" t="s">
        <v>6</v>
      </c>
      <c r="B6" t="s">
        <v>3</v>
      </c>
      <c r="C6">
        <v>63</v>
      </c>
      <c r="E6" t="s">
        <v>29</v>
      </c>
      <c r="F6" t="s">
        <v>3</v>
      </c>
      <c r="G6">
        <v>71</v>
      </c>
    </row>
    <row r="7" spans="1:7" x14ac:dyDescent="0.2">
      <c r="A7" t="s">
        <v>7</v>
      </c>
      <c r="B7" t="s">
        <v>3</v>
      </c>
      <c r="C7">
        <v>65</v>
      </c>
      <c r="E7" t="s">
        <v>31</v>
      </c>
      <c r="F7" t="s">
        <v>17</v>
      </c>
      <c r="G7">
        <v>6</v>
      </c>
    </row>
    <row r="8" spans="1:7" x14ac:dyDescent="0.2">
      <c r="A8" t="s">
        <v>11</v>
      </c>
      <c r="B8" t="s">
        <v>3</v>
      </c>
      <c r="C8">
        <v>76</v>
      </c>
      <c r="E8" t="s">
        <v>32</v>
      </c>
      <c r="F8" t="s">
        <v>17</v>
      </c>
      <c r="G8">
        <v>714</v>
      </c>
    </row>
    <row r="9" spans="1:7" x14ac:dyDescent="0.2">
      <c r="A9" t="s">
        <v>8</v>
      </c>
      <c r="B9" t="s">
        <v>3</v>
      </c>
      <c r="C9">
        <v>84</v>
      </c>
      <c r="E9" t="s">
        <v>33</v>
      </c>
      <c r="F9" t="s">
        <v>17</v>
      </c>
      <c r="G9">
        <v>21</v>
      </c>
    </row>
    <row r="10" spans="1:7" x14ac:dyDescent="0.2">
      <c r="A10" t="s">
        <v>9</v>
      </c>
      <c r="B10" t="s">
        <v>3</v>
      </c>
      <c r="C10">
        <v>88</v>
      </c>
      <c r="E10" t="s">
        <v>34</v>
      </c>
      <c r="F10" t="s">
        <v>17</v>
      </c>
      <c r="G10">
        <v>108</v>
      </c>
    </row>
    <row r="11" spans="1:7" x14ac:dyDescent="0.2">
      <c r="A11" t="s">
        <v>10</v>
      </c>
      <c r="B11" t="s">
        <v>3</v>
      </c>
      <c r="C11">
        <v>98</v>
      </c>
      <c r="E11" t="s">
        <v>37</v>
      </c>
      <c r="F11" t="s">
        <v>17</v>
      </c>
      <c r="G11">
        <v>23</v>
      </c>
    </row>
    <row r="12" spans="1:7" x14ac:dyDescent="0.2">
      <c r="A12" t="s">
        <v>12</v>
      </c>
      <c r="B12" t="s">
        <v>3</v>
      </c>
      <c r="C12">
        <v>102</v>
      </c>
      <c r="E12" t="s">
        <v>35</v>
      </c>
      <c r="F12" t="s">
        <v>17</v>
      </c>
      <c r="G12">
        <v>119</v>
      </c>
    </row>
    <row r="13" spans="1:7" x14ac:dyDescent="0.2">
      <c r="A13" t="s">
        <v>13</v>
      </c>
      <c r="B13" t="s">
        <v>3</v>
      </c>
      <c r="C13">
        <v>711</v>
      </c>
      <c r="E13" t="s">
        <v>36</v>
      </c>
      <c r="F13" t="s">
        <v>17</v>
      </c>
      <c r="G13">
        <v>31</v>
      </c>
    </row>
    <row r="14" spans="1:7" x14ac:dyDescent="0.2">
      <c r="A14" t="s">
        <v>15</v>
      </c>
      <c r="B14" t="s">
        <v>17</v>
      </c>
      <c r="C14">
        <v>1</v>
      </c>
      <c r="E14" t="s">
        <v>38</v>
      </c>
      <c r="F14" t="s">
        <v>17</v>
      </c>
      <c r="G14">
        <v>39</v>
      </c>
    </row>
    <row r="15" spans="1:7" x14ac:dyDescent="0.2">
      <c r="A15" t="s">
        <v>16</v>
      </c>
      <c r="B15" t="s">
        <v>17</v>
      </c>
      <c r="C15">
        <v>4</v>
      </c>
      <c r="E15" t="s">
        <v>39</v>
      </c>
      <c r="F15" t="s">
        <v>17</v>
      </c>
      <c r="G15">
        <v>46</v>
      </c>
    </row>
    <row r="16" spans="1:7" x14ac:dyDescent="0.2">
      <c r="A16" t="s">
        <v>18</v>
      </c>
      <c r="B16" t="s">
        <v>17</v>
      </c>
      <c r="C16">
        <v>75</v>
      </c>
      <c r="E16" t="s">
        <v>40</v>
      </c>
      <c r="F16" t="s">
        <v>17</v>
      </c>
      <c r="G16">
        <v>51</v>
      </c>
    </row>
    <row r="17" spans="1:7" x14ac:dyDescent="0.2">
      <c r="A17" t="s">
        <v>19</v>
      </c>
      <c r="B17" t="s">
        <v>17</v>
      </c>
      <c r="C17">
        <v>17</v>
      </c>
      <c r="E17" t="s">
        <v>41</v>
      </c>
      <c r="F17" t="s">
        <v>17</v>
      </c>
      <c r="G17">
        <v>68</v>
      </c>
    </row>
    <row r="18" spans="1:7" x14ac:dyDescent="0.2">
      <c r="A18" t="s">
        <v>20</v>
      </c>
      <c r="B18" t="s">
        <v>17</v>
      </c>
      <c r="C18">
        <v>81</v>
      </c>
      <c r="E18" t="s">
        <v>42</v>
      </c>
      <c r="F18" t="s">
        <v>17</v>
      </c>
      <c r="G18">
        <v>77</v>
      </c>
    </row>
    <row r="19" spans="1:7" x14ac:dyDescent="0.2">
      <c r="A19" t="s">
        <v>21</v>
      </c>
      <c r="B19" t="s">
        <v>17</v>
      </c>
      <c r="C19">
        <v>20</v>
      </c>
      <c r="E19" t="s">
        <v>43</v>
      </c>
      <c r="F19" t="s">
        <v>17</v>
      </c>
      <c r="G19">
        <v>79</v>
      </c>
    </row>
    <row r="20" spans="1:7" x14ac:dyDescent="0.2">
      <c r="A20" t="s">
        <v>22</v>
      </c>
      <c r="B20" t="s">
        <v>17</v>
      </c>
      <c r="C20">
        <v>105</v>
      </c>
      <c r="E20" t="s">
        <v>44</v>
      </c>
      <c r="F20" t="s">
        <v>17</v>
      </c>
      <c r="G20">
        <v>92</v>
      </c>
    </row>
    <row r="21" spans="1:7" x14ac:dyDescent="0.2">
      <c r="A21" t="s">
        <v>23</v>
      </c>
      <c r="B21" t="s">
        <v>17</v>
      </c>
      <c r="C21">
        <v>22</v>
      </c>
      <c r="E21" t="s">
        <v>45</v>
      </c>
      <c r="F21" t="s">
        <v>17</v>
      </c>
      <c r="G21">
        <v>99</v>
      </c>
    </row>
    <row r="22" spans="1:7" x14ac:dyDescent="0.2">
      <c r="A22" t="s">
        <v>24</v>
      </c>
      <c r="B22" t="s">
        <v>17</v>
      </c>
      <c r="C22">
        <v>106</v>
      </c>
      <c r="E22" t="s">
        <v>46</v>
      </c>
      <c r="F22" t="s">
        <v>17</v>
      </c>
      <c r="G22">
        <v>100</v>
      </c>
    </row>
    <row r="23" spans="1:7" x14ac:dyDescent="0.2">
      <c r="A23" t="s">
        <v>25</v>
      </c>
      <c r="B23" t="s">
        <v>17</v>
      </c>
      <c r="C23">
        <v>28</v>
      </c>
      <c r="E23" t="s">
        <v>47</v>
      </c>
      <c r="F23" t="s">
        <v>17</v>
      </c>
      <c r="G23">
        <v>101</v>
      </c>
    </row>
    <row r="24" spans="1:7" x14ac:dyDescent="0.2">
      <c r="A24" t="s">
        <v>49</v>
      </c>
      <c r="B24" t="s">
        <v>17</v>
      </c>
      <c r="C24">
        <v>34</v>
      </c>
      <c r="E24" t="s">
        <v>48</v>
      </c>
      <c r="F24" t="s">
        <v>17</v>
      </c>
      <c r="G24">
        <v>116</v>
      </c>
    </row>
    <row r="25" spans="1:7" x14ac:dyDescent="0.2">
      <c r="A25" t="s">
        <v>50</v>
      </c>
      <c r="B25" t="s">
        <v>17</v>
      </c>
      <c r="C25">
        <v>120</v>
      </c>
    </row>
    <row r="26" spans="1:7" x14ac:dyDescent="0.2">
      <c r="A26" t="s">
        <v>51</v>
      </c>
      <c r="B26" t="s">
        <v>17</v>
      </c>
      <c r="C26">
        <v>53</v>
      </c>
    </row>
    <row r="27" spans="1:7" x14ac:dyDescent="0.2">
      <c r="A27" t="s">
        <v>52</v>
      </c>
      <c r="B27" t="s">
        <v>17</v>
      </c>
      <c r="C27">
        <v>56</v>
      </c>
    </row>
    <row r="28" spans="1:7" x14ac:dyDescent="0.2">
      <c r="A28" t="s">
        <v>53</v>
      </c>
      <c r="B28" t="s">
        <v>17</v>
      </c>
      <c r="C28">
        <v>58</v>
      </c>
    </row>
    <row r="29" spans="1:7" x14ac:dyDescent="0.2">
      <c r="A29" t="s">
        <v>54</v>
      </c>
      <c r="B29" t="s">
        <v>17</v>
      </c>
      <c r="C29">
        <v>66</v>
      </c>
    </row>
    <row r="30" spans="1:7" x14ac:dyDescent="0.2">
      <c r="A30" t="s">
        <v>55</v>
      </c>
      <c r="B30" t="s">
        <v>17</v>
      </c>
      <c r="C30">
        <v>70</v>
      </c>
    </row>
    <row r="31" spans="1:7" x14ac:dyDescent="0.2">
      <c r="A31" t="s">
        <v>56</v>
      </c>
      <c r="B31" t="s">
        <v>17</v>
      </c>
      <c r="C31">
        <v>73</v>
      </c>
    </row>
    <row r="32" spans="1:7" x14ac:dyDescent="0.2">
      <c r="A32" t="s">
        <v>57</v>
      </c>
      <c r="B32" t="s">
        <v>17</v>
      </c>
      <c r="C32">
        <v>103</v>
      </c>
    </row>
    <row r="33" spans="1:7" x14ac:dyDescent="0.2">
      <c r="A33" t="s">
        <v>58</v>
      </c>
      <c r="B33" t="s">
        <v>17</v>
      </c>
      <c r="C33">
        <v>115</v>
      </c>
    </row>
    <row r="34" spans="1:7" x14ac:dyDescent="0.2">
      <c r="A34" t="s">
        <v>65</v>
      </c>
      <c r="B34" t="s">
        <v>3</v>
      </c>
      <c r="C34">
        <v>61</v>
      </c>
    </row>
    <row r="38" spans="1:7" x14ac:dyDescent="0.2">
      <c r="A38" s="1" t="s">
        <v>103</v>
      </c>
      <c r="B38" s="1"/>
      <c r="C38" s="1"/>
      <c r="E38" s="1" t="s">
        <v>101</v>
      </c>
    </row>
    <row r="39" spans="1:7" x14ac:dyDescent="0.2">
      <c r="A39" s="1" t="s">
        <v>0</v>
      </c>
      <c r="B39" s="1" t="s">
        <v>1</v>
      </c>
      <c r="C39" s="1" t="s">
        <v>14</v>
      </c>
      <c r="E39" s="1" t="s">
        <v>0</v>
      </c>
      <c r="F39" s="1" t="s">
        <v>1</v>
      </c>
      <c r="G39" s="1" t="s">
        <v>14</v>
      </c>
    </row>
    <row r="40" spans="1:7" x14ac:dyDescent="0.2">
      <c r="A40" t="s">
        <v>59</v>
      </c>
      <c r="B40" t="s">
        <v>3</v>
      </c>
      <c r="C40">
        <v>12</v>
      </c>
      <c r="E40" t="s">
        <v>77</v>
      </c>
      <c r="F40" t="s">
        <v>3</v>
      </c>
      <c r="G40">
        <v>11</v>
      </c>
    </row>
    <row r="41" spans="1:7" x14ac:dyDescent="0.2">
      <c r="A41" t="s">
        <v>60</v>
      </c>
      <c r="B41" t="s">
        <v>3</v>
      </c>
      <c r="C41">
        <v>14</v>
      </c>
      <c r="E41" t="s">
        <v>90</v>
      </c>
      <c r="F41" t="s">
        <v>3</v>
      </c>
      <c r="G41">
        <v>78</v>
      </c>
    </row>
    <row r="42" spans="1:7" x14ac:dyDescent="0.2">
      <c r="A42" t="s">
        <v>61</v>
      </c>
      <c r="B42" t="s">
        <v>3</v>
      </c>
      <c r="C42">
        <v>111</v>
      </c>
      <c r="E42" t="s">
        <v>78</v>
      </c>
      <c r="F42" t="s">
        <v>3</v>
      </c>
      <c r="G42">
        <v>91</v>
      </c>
    </row>
    <row r="43" spans="1:7" x14ac:dyDescent="0.2">
      <c r="A43" t="s">
        <v>62</v>
      </c>
      <c r="B43" t="s">
        <v>3</v>
      </c>
      <c r="C43">
        <v>117</v>
      </c>
      <c r="E43" t="s">
        <v>79</v>
      </c>
      <c r="F43" t="s">
        <v>3</v>
      </c>
      <c r="G43">
        <v>104</v>
      </c>
    </row>
    <row r="44" spans="1:7" x14ac:dyDescent="0.2">
      <c r="A44" t="s">
        <v>63</v>
      </c>
      <c r="B44" t="s">
        <v>3</v>
      </c>
      <c r="C44">
        <v>712</v>
      </c>
      <c r="E44" t="s">
        <v>80</v>
      </c>
      <c r="F44" t="s">
        <v>17</v>
      </c>
      <c r="G44">
        <v>3</v>
      </c>
    </row>
    <row r="45" spans="1:7" x14ac:dyDescent="0.2">
      <c r="A45" t="s">
        <v>66</v>
      </c>
      <c r="B45" t="s">
        <v>17</v>
      </c>
      <c r="C45">
        <v>2</v>
      </c>
      <c r="E45" t="s">
        <v>81</v>
      </c>
      <c r="F45" t="s">
        <v>17</v>
      </c>
      <c r="G45">
        <v>15</v>
      </c>
    </row>
    <row r="46" spans="1:7" x14ac:dyDescent="0.2">
      <c r="A46" t="s">
        <v>67</v>
      </c>
      <c r="B46" t="s">
        <v>17</v>
      </c>
      <c r="C46">
        <v>5</v>
      </c>
      <c r="E46" t="s">
        <v>82</v>
      </c>
      <c r="F46" t="s">
        <v>17</v>
      </c>
      <c r="G46">
        <v>25</v>
      </c>
    </row>
    <row r="47" spans="1:7" x14ac:dyDescent="0.2">
      <c r="A47" t="s">
        <v>68</v>
      </c>
      <c r="B47" t="s">
        <v>17</v>
      </c>
      <c r="C47">
        <v>19</v>
      </c>
      <c r="E47" t="s">
        <v>83</v>
      </c>
      <c r="F47" t="s">
        <v>17</v>
      </c>
      <c r="G47">
        <v>50</v>
      </c>
    </row>
    <row r="48" spans="1:7" x14ac:dyDescent="0.2">
      <c r="A48" t="s">
        <v>69</v>
      </c>
      <c r="B48" t="s">
        <v>17</v>
      </c>
      <c r="C48">
        <v>42</v>
      </c>
      <c r="E48" t="s">
        <v>84</v>
      </c>
      <c r="F48" t="s">
        <v>17</v>
      </c>
      <c r="G48">
        <v>85</v>
      </c>
    </row>
    <row r="49" spans="1:7" x14ac:dyDescent="0.2">
      <c r="A49" t="s">
        <v>70</v>
      </c>
      <c r="B49" t="s">
        <v>17</v>
      </c>
      <c r="C49">
        <v>45</v>
      </c>
      <c r="E49" t="s">
        <v>85</v>
      </c>
      <c r="F49" t="s">
        <v>17</v>
      </c>
      <c r="G49">
        <v>90</v>
      </c>
    </row>
    <row r="50" spans="1:7" x14ac:dyDescent="0.2">
      <c r="A50" t="s">
        <v>71</v>
      </c>
      <c r="B50" t="s">
        <v>17</v>
      </c>
      <c r="C50">
        <v>93</v>
      </c>
      <c r="E50" t="s">
        <v>86</v>
      </c>
      <c r="F50" t="s">
        <v>17</v>
      </c>
      <c r="G50">
        <v>107</v>
      </c>
    </row>
    <row r="51" spans="1:7" x14ac:dyDescent="0.2">
      <c r="A51" t="s">
        <v>72</v>
      </c>
      <c r="B51" t="s">
        <v>17</v>
      </c>
      <c r="C51">
        <v>95</v>
      </c>
      <c r="E51" t="s">
        <v>87</v>
      </c>
      <c r="F51" t="s">
        <v>17</v>
      </c>
      <c r="G51">
        <v>113</v>
      </c>
    </row>
    <row r="52" spans="1:7" x14ac:dyDescent="0.2">
      <c r="A52" t="s">
        <v>75</v>
      </c>
      <c r="B52" t="s">
        <v>17</v>
      </c>
      <c r="C52">
        <v>97</v>
      </c>
      <c r="E52" t="s">
        <v>88</v>
      </c>
      <c r="F52" t="s">
        <v>17</v>
      </c>
      <c r="G52">
        <v>114</v>
      </c>
    </row>
    <row r="53" spans="1:7" x14ac:dyDescent="0.2">
      <c r="A53" t="s">
        <v>73</v>
      </c>
      <c r="B53" t="s">
        <v>17</v>
      </c>
      <c r="C53">
        <v>109</v>
      </c>
      <c r="E53" t="s">
        <v>89</v>
      </c>
      <c r="F53" t="s">
        <v>17</v>
      </c>
      <c r="G53">
        <v>713</v>
      </c>
    </row>
    <row r="54" spans="1:7" x14ac:dyDescent="0.2">
      <c r="A54" t="s">
        <v>74</v>
      </c>
      <c r="B54" t="s">
        <v>17</v>
      </c>
      <c r="C54">
        <v>118</v>
      </c>
      <c r="E54" t="s">
        <v>97</v>
      </c>
      <c r="F54" t="s">
        <v>17</v>
      </c>
      <c r="G54">
        <v>756</v>
      </c>
    </row>
    <row r="58" spans="1:7" x14ac:dyDescent="0.2">
      <c r="A58" s="1" t="s">
        <v>100</v>
      </c>
      <c r="E58" s="1" t="s">
        <v>93</v>
      </c>
    </row>
    <row r="59" spans="1:7" x14ac:dyDescent="0.2">
      <c r="A59" s="2" t="s">
        <v>0</v>
      </c>
      <c r="B59" s="1" t="s">
        <v>1</v>
      </c>
      <c r="C59" s="1" t="s">
        <v>14</v>
      </c>
      <c r="E59" s="2" t="s">
        <v>0</v>
      </c>
      <c r="F59" s="1" t="s">
        <v>1</v>
      </c>
      <c r="G59" s="1" t="s">
        <v>14</v>
      </c>
    </row>
    <row r="60" spans="1:7" x14ac:dyDescent="0.2">
      <c r="A60" t="s">
        <v>91</v>
      </c>
      <c r="B60" t="s">
        <v>3</v>
      </c>
      <c r="C60">
        <v>7</v>
      </c>
      <c r="E60" t="s">
        <v>95</v>
      </c>
      <c r="F60" t="s">
        <v>3</v>
      </c>
      <c r="G60">
        <v>94</v>
      </c>
    </row>
    <row r="61" spans="1:7" x14ac:dyDescent="0.2">
      <c r="A61" t="s">
        <v>92</v>
      </c>
      <c r="B61" t="s">
        <v>3</v>
      </c>
      <c r="C61">
        <v>18</v>
      </c>
      <c r="E61" t="s">
        <v>96</v>
      </c>
      <c r="F61" t="s">
        <v>3</v>
      </c>
      <c r="G61">
        <v>96</v>
      </c>
    </row>
    <row r="62" spans="1:7" x14ac:dyDescent="0.2">
      <c r="E62" t="s">
        <v>94</v>
      </c>
      <c r="F62" t="s">
        <v>3</v>
      </c>
      <c r="G62">
        <v>110</v>
      </c>
    </row>
    <row r="66" spans="1:3" x14ac:dyDescent="0.2">
      <c r="A66" s="1" t="s">
        <v>102</v>
      </c>
      <c r="B66" s="1"/>
      <c r="C66" s="1"/>
    </row>
    <row r="67" spans="1:3" x14ac:dyDescent="0.2">
      <c r="A67" s="1" t="s">
        <v>0</v>
      </c>
      <c r="B67" s="1" t="s">
        <v>1</v>
      </c>
      <c r="C67" s="1" t="s">
        <v>14</v>
      </c>
    </row>
    <row r="68" spans="1:3" x14ac:dyDescent="0.2">
      <c r="A68" t="s">
        <v>98</v>
      </c>
      <c r="B68" t="s">
        <v>3</v>
      </c>
      <c r="C68">
        <v>74</v>
      </c>
    </row>
    <row r="69" spans="1:3" x14ac:dyDescent="0.2">
      <c r="A69" t="s">
        <v>99</v>
      </c>
      <c r="B69" t="s">
        <v>3</v>
      </c>
      <c r="C69">
        <v>112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G33" sqref="G33"/>
    </sheetView>
  </sheetViews>
  <sheetFormatPr baseColWidth="10" defaultRowHeight="16" x14ac:dyDescent="0.2"/>
  <cols>
    <col min="1" max="1" width="17.33203125" bestFit="1" customWidth="1"/>
    <col min="5" max="5" width="17.1640625" bestFit="1" customWidth="1"/>
    <col min="7" max="7" width="15.5" bestFit="1" customWidth="1"/>
  </cols>
  <sheetData>
    <row r="1" spans="1:7" x14ac:dyDescent="0.2">
      <c r="A1" s="1" t="s">
        <v>64</v>
      </c>
      <c r="B1" s="1"/>
      <c r="C1" s="1"/>
      <c r="E1" s="1" t="s">
        <v>76</v>
      </c>
      <c r="F1" s="1"/>
      <c r="G1" s="1"/>
    </row>
    <row r="2" spans="1:7" x14ac:dyDescent="0.2">
      <c r="A2" s="1" t="s">
        <v>0</v>
      </c>
      <c r="B2" s="1" t="s">
        <v>1</v>
      </c>
      <c r="C2" s="1" t="s">
        <v>30</v>
      </c>
      <c r="E2" s="1" t="s">
        <v>0</v>
      </c>
      <c r="F2" s="1" t="s">
        <v>1</v>
      </c>
      <c r="G2" s="1" t="s">
        <v>30</v>
      </c>
    </row>
    <row r="3" spans="1:7" x14ac:dyDescent="0.2">
      <c r="A3" t="str">
        <f>_10</f>
        <v xml:space="preserve">Eva Cameron </v>
      </c>
      <c r="B3" t="str">
        <f>VLOOKUP(A3,'Entry List'!$E$3:$G$24,2,FALSE)</f>
        <v>C</v>
      </c>
      <c r="C3" s="3">
        <v>0.25</v>
      </c>
      <c r="E3" t="str">
        <f>_4</f>
        <v xml:space="preserve">Fergus Ross </v>
      </c>
      <c r="F3" t="str">
        <f>VLOOKUP(E3,'Entry List'!$A$3:$B$34,2,FALSE)</f>
        <v>H</v>
      </c>
      <c r="G3" s="3">
        <v>0.24652777777777779</v>
      </c>
    </row>
    <row r="4" spans="1:7" x14ac:dyDescent="0.2">
      <c r="A4" t="str">
        <f>_23</f>
        <v xml:space="preserve">Charlotte Mcphie </v>
      </c>
      <c r="B4" t="str">
        <f>VLOOKUP(A4,'Entry List'!$E$3:$G$24,2,FALSE)</f>
        <v>H</v>
      </c>
      <c r="C4" s="3">
        <v>0.25347222222222221</v>
      </c>
      <c r="E4" t="str">
        <f>_61</f>
        <v xml:space="preserve">Munro Lawrie </v>
      </c>
      <c r="F4" t="str">
        <f>VLOOKUP(E4,'Entry List'!$A$3:$B$34,2,FALSE)</f>
        <v>C</v>
      </c>
      <c r="G4" s="3">
        <v>0.24791666666666667</v>
      </c>
    </row>
    <row r="5" spans="1:7" x14ac:dyDescent="0.2">
      <c r="A5" t="str">
        <f>_21</f>
        <v xml:space="preserve">Ella Jones </v>
      </c>
      <c r="B5" t="str">
        <f>VLOOKUP(A5,'Entry List'!$E$3:$G$24,2,FALSE)</f>
        <v>H</v>
      </c>
      <c r="C5" s="3">
        <v>0.2673611111111111</v>
      </c>
      <c r="E5" t="str">
        <f>_75</f>
        <v>Mathew Holden</v>
      </c>
      <c r="F5" t="str">
        <f>VLOOKUP(E5,'Entry List'!$A$3:$B$34,2,FALSE)</f>
        <v>H</v>
      </c>
      <c r="G5" s="3">
        <v>0.25069444444444444</v>
      </c>
    </row>
    <row r="6" spans="1:7" x14ac:dyDescent="0.2">
      <c r="A6" t="str">
        <f>_71</f>
        <v xml:space="preserve">Morven Britton </v>
      </c>
      <c r="B6" t="str">
        <f>VLOOKUP(A6,'Entry List'!$E$3:$G$24,2,FALSE)</f>
        <v>C</v>
      </c>
      <c r="C6" s="3">
        <v>0.26805555555555555</v>
      </c>
      <c r="E6" t="str">
        <f>_17</f>
        <v xml:space="preserve">Fraser Munro </v>
      </c>
      <c r="F6" t="str">
        <f>VLOOKUP(E6,'Entry List'!$A$3:$B$34,2,FALSE)</f>
        <v>H</v>
      </c>
      <c r="G6" s="3">
        <v>0.25694444444444448</v>
      </c>
    </row>
    <row r="7" spans="1:7" x14ac:dyDescent="0.2">
      <c r="A7" t="str">
        <f>_92</f>
        <v>Natsai Nyabadza</v>
      </c>
      <c r="B7" t="str">
        <f>VLOOKUP(A7,'Entry List'!$E$3:$G$24,2,FALSE)</f>
        <v>H</v>
      </c>
      <c r="C7" s="3">
        <v>0.28750000000000003</v>
      </c>
      <c r="E7" t="str">
        <f>_106</f>
        <v xml:space="preserve">Dair Alexander </v>
      </c>
      <c r="F7" t="str">
        <f>VLOOKUP(E7,'Entry List'!$A$3:$B$34,2,FALSE)</f>
        <v>H</v>
      </c>
      <c r="G7" s="3">
        <v>0.26041666666666669</v>
      </c>
    </row>
    <row r="8" spans="1:7" x14ac:dyDescent="0.2">
      <c r="A8" t="str">
        <f>_68</f>
        <v xml:space="preserve">Maddie Fleming </v>
      </c>
      <c r="B8" t="str">
        <f>VLOOKUP(A8,'Entry List'!$E$3:$G$24,2,FALSE)</f>
        <v>H</v>
      </c>
      <c r="C8" s="3">
        <v>0.29305555555555557</v>
      </c>
      <c r="E8" t="str">
        <f>_711</f>
        <v xml:space="preserve">Caelan Rose </v>
      </c>
      <c r="F8" t="str">
        <f>VLOOKUP(E8,'Entry List'!$A$3:$B$34,2,FALSE)</f>
        <v>C</v>
      </c>
      <c r="G8" s="3">
        <v>0.26458333333333334</v>
      </c>
    </row>
    <row r="9" spans="1:7" x14ac:dyDescent="0.2">
      <c r="A9" t="str">
        <f>_69</f>
        <v>Tess Kemp</v>
      </c>
      <c r="B9" t="str">
        <f>VLOOKUP(A9,'Entry List'!$E$3:$G$24,2,FALSE)</f>
        <v>C</v>
      </c>
      <c r="C9" s="3">
        <v>0.29652777777777778</v>
      </c>
      <c r="E9" t="str">
        <f>_102</f>
        <v>Alistair Bagnall</v>
      </c>
      <c r="F9" t="str">
        <f>VLOOKUP(E9,'Entry List'!$A$3:$B$34,2,FALSE)</f>
        <v>C</v>
      </c>
      <c r="G9" s="3">
        <v>0.26527777777777778</v>
      </c>
    </row>
    <row r="10" spans="1:7" x14ac:dyDescent="0.2">
      <c r="A10" t="str">
        <f>_714</f>
        <v>Cameron McMaster</v>
      </c>
      <c r="B10" t="str">
        <f>VLOOKUP(A10,'Entry List'!$E$3:$G$24,2,FALSE)</f>
        <v>H</v>
      </c>
      <c r="C10" s="3">
        <v>0.3</v>
      </c>
      <c r="E10" t="str">
        <f>_73</f>
        <v xml:space="preserve">Kieran Hardie </v>
      </c>
      <c r="F10" t="str">
        <f>VLOOKUP(E10,'Entry List'!$A$3:$B$34,2,FALSE)</f>
        <v>H</v>
      </c>
      <c r="G10" s="3">
        <v>0.2673611111111111</v>
      </c>
    </row>
    <row r="11" spans="1:7" x14ac:dyDescent="0.2">
      <c r="A11" t="str">
        <f>_108</f>
        <v>Rachel Caves</v>
      </c>
      <c r="B11" t="str">
        <f>VLOOKUP(A11,'Entry List'!$E$3:$G$24,2,FALSE)</f>
        <v>H</v>
      </c>
      <c r="C11" s="3">
        <v>0.30555555555555552</v>
      </c>
      <c r="E11" t="str">
        <f>_13</f>
        <v>Benji Eton-Jones</v>
      </c>
      <c r="F11" t="str">
        <f>VLOOKUP(E11,'Entry List'!$A$3:$B$34,2,FALSE)</f>
        <v>C</v>
      </c>
      <c r="G11" s="3">
        <v>0.27152777777777776</v>
      </c>
    </row>
    <row r="12" spans="1:7" x14ac:dyDescent="0.2">
      <c r="A12" t="str">
        <f>_39</f>
        <v xml:space="preserve">Holly Moore </v>
      </c>
      <c r="B12" t="str">
        <f>VLOOKUP(A12,'Entry List'!$E$3:$G$24,2,FALSE)</f>
        <v>H</v>
      </c>
      <c r="C12" s="3">
        <v>0.31388888888888888</v>
      </c>
      <c r="E12" t="str">
        <f>_20</f>
        <v xml:space="preserve">Noah Ralph </v>
      </c>
      <c r="F12" t="str">
        <f>VLOOKUP(E12,'Entry List'!$A$3:$B$34,2,FALSE)</f>
        <v>H</v>
      </c>
      <c r="G12" s="3">
        <v>0.2722222222222222</v>
      </c>
    </row>
    <row r="13" spans="1:7" x14ac:dyDescent="0.2">
      <c r="A13" t="str">
        <f>_101</f>
        <v>Skye Marshall</v>
      </c>
      <c r="B13" t="str">
        <f>VLOOKUP(A13,'Entry List'!$E$3:$G$24,2,FALSE)</f>
        <v>H</v>
      </c>
      <c r="C13" s="3">
        <v>0.32013888888888892</v>
      </c>
      <c r="E13" t="str">
        <f>_88</f>
        <v>Cole Mckee</v>
      </c>
      <c r="F13" t="str">
        <f>VLOOKUP(E13,'Entry List'!$A$3:$B$34,2,FALSE)</f>
        <v>C</v>
      </c>
      <c r="G13" s="3">
        <v>0.27291666666666664</v>
      </c>
    </row>
    <row r="14" spans="1:7" x14ac:dyDescent="0.2">
      <c r="A14" t="str">
        <f>_46</f>
        <v xml:space="preserve">Bella McCadden </v>
      </c>
      <c r="B14" t="str">
        <f>VLOOKUP(A14,'Entry List'!$E$3:$G$24,2,FALSE)</f>
        <v>H</v>
      </c>
      <c r="C14" s="3">
        <v>0.32083333333333336</v>
      </c>
      <c r="E14" t="str">
        <f>_63</f>
        <v xml:space="preserve">Hector Lawrie </v>
      </c>
      <c r="F14" t="str">
        <f>VLOOKUP(E14,'Entry List'!$A$3:$B$34,2,FALSE)</f>
        <v>C</v>
      </c>
      <c r="G14" s="3">
        <v>0.27916666666666667</v>
      </c>
    </row>
    <row r="15" spans="1:7" x14ac:dyDescent="0.2">
      <c r="A15" t="str">
        <f>_77</f>
        <v xml:space="preserve">Alexa Holden </v>
      </c>
      <c r="B15" t="str">
        <f>VLOOKUP(A15,'Entry List'!$E$3:$G$24,2,FALSE)</f>
        <v>H</v>
      </c>
      <c r="C15" s="3">
        <v>0.32777777777777778</v>
      </c>
      <c r="E15" t="str">
        <f>_76</f>
        <v xml:space="preserve">Rory Baker </v>
      </c>
      <c r="F15" t="str">
        <f>VLOOKUP(E15,'Entry List'!$A$3:$B$34,2,FALSE)</f>
        <v>C</v>
      </c>
      <c r="G15" s="3">
        <v>0.28055555555555556</v>
      </c>
    </row>
    <row r="16" spans="1:7" x14ac:dyDescent="0.2">
      <c r="A16" t="str">
        <f>_36</f>
        <v>Caitlin Norwood</v>
      </c>
      <c r="B16" t="str">
        <f>VLOOKUP(A16,'Entry List'!$E$3:$G$24,2,FALSE)</f>
        <v>C</v>
      </c>
      <c r="C16" s="3">
        <v>0.3444444444444445</v>
      </c>
      <c r="E16" t="str">
        <f>_65</f>
        <v xml:space="preserve">Jock Lawrie </v>
      </c>
      <c r="F16" t="str">
        <f>VLOOKUP(E16,'Entry List'!$A$3:$B$34,2,FALSE)</f>
        <v>C</v>
      </c>
      <c r="G16" s="3">
        <v>0.28472222222222221</v>
      </c>
    </row>
    <row r="17" spans="1:7" x14ac:dyDescent="0.2">
      <c r="A17" t="str">
        <f>_99</f>
        <v xml:space="preserve">Caitlin Handyside </v>
      </c>
      <c r="B17" t="str">
        <f>VLOOKUP(A17,'Entry List'!$E$3:$G$24,2,FALSE)</f>
        <v>H</v>
      </c>
      <c r="C17" s="3">
        <v>0.35000000000000003</v>
      </c>
      <c r="E17" t="str">
        <f>_81</f>
        <v xml:space="preserve">Sebastian Lumsden </v>
      </c>
      <c r="F17" t="str">
        <f>VLOOKUP(E17,'Entry List'!$A$3:$B$34,2,FALSE)</f>
        <v>H</v>
      </c>
      <c r="G17" s="3">
        <v>0.28541666666666665</v>
      </c>
    </row>
    <row r="18" spans="1:7" x14ac:dyDescent="0.2">
      <c r="A18" t="str">
        <f>_116</f>
        <v>Alex Law</v>
      </c>
      <c r="B18" t="str">
        <f>VLOOKUP(A18,'Entry List'!$E$3:$G$24,2,FALSE)</f>
        <v>H</v>
      </c>
      <c r="C18" s="3">
        <v>0.35347222222222219</v>
      </c>
      <c r="E18" t="str">
        <f>_8</f>
        <v xml:space="preserve">Will Cameron </v>
      </c>
      <c r="F18" t="str">
        <f>VLOOKUP(E18,'Entry List'!$A$3:$B$34,2,FALSE)</f>
        <v>C</v>
      </c>
      <c r="G18" s="3">
        <v>0.28819444444444448</v>
      </c>
    </row>
    <row r="19" spans="1:7" x14ac:dyDescent="0.2">
      <c r="A19" t="str">
        <f>_6</f>
        <v>Rachel Muirhead</v>
      </c>
      <c r="B19" t="str">
        <f>VLOOKUP(A19,'Entry List'!$E$3:$G$24,2,FALSE)</f>
        <v>H</v>
      </c>
      <c r="C19" s="3">
        <v>0.35416666666666669</v>
      </c>
      <c r="E19" t="str">
        <f>_22</f>
        <v xml:space="preserve">Duncan McKay </v>
      </c>
      <c r="F19" t="str">
        <f>VLOOKUP(E19,'Entry List'!$A$3:$B$34,2,FALSE)</f>
        <v>H</v>
      </c>
      <c r="G19" s="3">
        <v>0.28958333333333336</v>
      </c>
    </row>
    <row r="20" spans="1:7" x14ac:dyDescent="0.2">
      <c r="A20" t="str">
        <f>_119</f>
        <v xml:space="preserve">Anna Williams </v>
      </c>
      <c r="B20" t="str">
        <f>VLOOKUP(A20,'Entry List'!$E$3:$G$24,2,FALSE)</f>
        <v>H</v>
      </c>
      <c r="C20" s="3">
        <v>0.3611111111111111</v>
      </c>
      <c r="E20" t="str">
        <f>_28</f>
        <v xml:space="preserve">Ben MacDonald </v>
      </c>
      <c r="F20" t="str">
        <f>VLOOKUP(E20,'Entry List'!$A$3:$B$34,2,FALSE)</f>
        <v>H</v>
      </c>
      <c r="G20" s="3">
        <v>0.2902777777777778</v>
      </c>
    </row>
    <row r="21" spans="1:7" x14ac:dyDescent="0.2">
      <c r="A21" t="str">
        <f>_51</f>
        <v xml:space="preserve">Lucy McDowell </v>
      </c>
      <c r="B21" t="str">
        <f>VLOOKUP(A21,'Entry List'!$E$3:$G$24,2,FALSE)</f>
        <v>H</v>
      </c>
      <c r="C21" s="3">
        <v>0.42222222222222222</v>
      </c>
      <c r="E21" t="str">
        <f>_1</f>
        <v xml:space="preserve">Malcolm Stewart </v>
      </c>
      <c r="F21" t="str">
        <f>VLOOKUP(E21,'Entry List'!$A$3:$B$34,2,FALSE)</f>
        <v>H</v>
      </c>
      <c r="G21" s="3">
        <v>0.29097222222222224</v>
      </c>
    </row>
    <row r="22" spans="1:7" x14ac:dyDescent="0.2">
      <c r="A22" t="str">
        <f>_100</f>
        <v xml:space="preserve">Niamh Nicolson </v>
      </c>
      <c r="B22" t="str">
        <f>VLOOKUP(A22,'Entry List'!$E$3:$G$24,2,FALSE)</f>
        <v>H</v>
      </c>
      <c r="C22" s="3">
        <v>0.42291666666666666</v>
      </c>
      <c r="E22" t="str">
        <f>_70</f>
        <v xml:space="preserve">Josh Buchan </v>
      </c>
      <c r="F22" t="str">
        <f>VLOOKUP(E22,'Entry List'!$A$3:$B$34,2,FALSE)</f>
        <v>H</v>
      </c>
      <c r="G22" s="3">
        <v>0.29583333333333334</v>
      </c>
    </row>
    <row r="23" spans="1:7" x14ac:dyDescent="0.2">
      <c r="E23" t="str">
        <f>_56</f>
        <v xml:space="preserve">Aiden McDonald </v>
      </c>
      <c r="F23" t="str">
        <f>VLOOKUP(E23,'Entry List'!$A$3:$B$34,2,FALSE)</f>
        <v>H</v>
      </c>
      <c r="G23" s="3">
        <v>0.29652777777777778</v>
      </c>
    </row>
    <row r="24" spans="1:7" x14ac:dyDescent="0.2">
      <c r="E24" t="str">
        <f>_53</f>
        <v xml:space="preserve">Sam Beaton </v>
      </c>
      <c r="F24" t="str">
        <f>VLOOKUP(E24,'Entry List'!$A$3:$B$34,2,FALSE)</f>
        <v>H</v>
      </c>
      <c r="G24" s="3">
        <v>0.29722222222222222</v>
      </c>
    </row>
    <row r="25" spans="1:7" x14ac:dyDescent="0.2">
      <c r="E25" t="str">
        <f>_59</f>
        <v xml:space="preserve">Lucas Key </v>
      </c>
      <c r="F25" t="str">
        <f>VLOOKUP(E25,'Entry List'!$A$3:$B$34,2,FALSE)</f>
        <v>C</v>
      </c>
      <c r="G25" s="3">
        <v>0.29791666666666666</v>
      </c>
    </row>
    <row r="26" spans="1:7" x14ac:dyDescent="0.2">
      <c r="E26" t="str">
        <f>_34</f>
        <v xml:space="preserve">Mathew Denholm </v>
      </c>
      <c r="F26" t="str">
        <f>VLOOKUP(E26,'Entry List'!$A$3:$B$34,2,FALSE)</f>
        <v>H</v>
      </c>
      <c r="G26" s="3">
        <v>0.30069444444444443</v>
      </c>
    </row>
    <row r="27" spans="1:7" x14ac:dyDescent="0.2">
      <c r="E27" t="str">
        <f>_105</f>
        <v>Cameron Caves</v>
      </c>
      <c r="F27" t="str">
        <f>VLOOKUP(E27,'Entry List'!$A$3:$B$34,2,FALSE)</f>
        <v>H</v>
      </c>
      <c r="G27" s="3">
        <v>0.30138888888888887</v>
      </c>
    </row>
    <row r="28" spans="1:7" x14ac:dyDescent="0.2">
      <c r="E28" t="str">
        <f>_66</f>
        <v xml:space="preserve">Jonty Fleming </v>
      </c>
      <c r="F28" t="str">
        <f>VLOOKUP(E28,'Entry List'!$A$3:$B$34,2,FALSE)</f>
        <v>H</v>
      </c>
      <c r="G28" s="3">
        <v>0.30902777777777779</v>
      </c>
    </row>
    <row r="29" spans="1:7" x14ac:dyDescent="0.2">
      <c r="E29" t="str">
        <f>_103</f>
        <v>Jacob Marshall</v>
      </c>
      <c r="F29" t="str">
        <f>VLOOKUP(E29,'Entry List'!$A$3:$B$34,2,FALSE)</f>
        <v>H</v>
      </c>
      <c r="G29" s="3">
        <v>0.32222222222222224</v>
      </c>
    </row>
    <row r="30" spans="1:7" x14ac:dyDescent="0.2">
      <c r="E30" t="str">
        <f>_56</f>
        <v xml:space="preserve">Aiden McDonald </v>
      </c>
      <c r="F30" t="str">
        <f>VLOOKUP(E30,'Entry List'!$A$3:$B$34,2,FALSE)</f>
        <v>H</v>
      </c>
      <c r="G30" s="3">
        <v>0.33194444444444443</v>
      </c>
    </row>
    <row r="31" spans="1:7" x14ac:dyDescent="0.2">
      <c r="E31" t="str">
        <f>_98</f>
        <v>Jamie Flett</v>
      </c>
      <c r="F31" t="str">
        <f>VLOOKUP(E31,'Entry List'!$A$3:$B$34,2,FALSE)</f>
        <v>C</v>
      </c>
      <c r="G31" s="3">
        <v>0.33263888888888887</v>
      </c>
    </row>
    <row r="32" spans="1:7" x14ac:dyDescent="0.2">
      <c r="E32" t="str">
        <f>_84</f>
        <v xml:space="preserve">Fergus Stewart </v>
      </c>
      <c r="F32" t="str">
        <f>VLOOKUP(E32,'Entry List'!$A$3:$B$34,2,FALSE)</f>
        <v>C</v>
      </c>
      <c r="G32" s="3">
        <v>0.34583333333333338</v>
      </c>
    </row>
    <row r="36" spans="1:7" x14ac:dyDescent="0.2">
      <c r="A36" s="1" t="s">
        <v>101</v>
      </c>
      <c r="B36" s="1"/>
      <c r="C36" s="1"/>
      <c r="E36" s="1" t="s">
        <v>103</v>
      </c>
      <c r="F36" s="1"/>
      <c r="G36" s="1"/>
    </row>
    <row r="37" spans="1:7" x14ac:dyDescent="0.2">
      <c r="A37" s="1" t="s">
        <v>0</v>
      </c>
      <c r="B37" s="1" t="s">
        <v>1</v>
      </c>
      <c r="C37" s="1" t="s">
        <v>30</v>
      </c>
      <c r="E37" s="1" t="s">
        <v>0</v>
      </c>
      <c r="F37" s="1" t="s">
        <v>1</v>
      </c>
      <c r="G37" s="1" t="s">
        <v>30</v>
      </c>
    </row>
    <row r="38" spans="1:7" x14ac:dyDescent="0.2">
      <c r="A38" t="str">
        <f>_104</f>
        <v>Ailsa Bagnall</v>
      </c>
      <c r="B38" t="str">
        <f>VLOOKUP(A38,'Entry List'!$E$40:$F$54,2,FALSE)</f>
        <v>C</v>
      </c>
      <c r="C38" s="3">
        <v>0.4777777777777778</v>
      </c>
      <c r="E38" t="str">
        <f>_19</f>
        <v xml:space="preserve">Tendai Nyabadza </v>
      </c>
      <c r="F38" t="str">
        <f>VLOOKUP(E38,'Entry List'!$A$40:$B$54,2,FALSE)</f>
        <v>H</v>
      </c>
      <c r="G38" s="3">
        <v>0.42083333333333334</v>
      </c>
    </row>
    <row r="39" spans="1:7" x14ac:dyDescent="0.2">
      <c r="A39" t="str">
        <f>_11</f>
        <v>Sophie Watt</v>
      </c>
      <c r="B39" t="str">
        <f>VLOOKUP(A39,'Entry List'!$E$40:$F$54,2,FALSE)</f>
        <v>C</v>
      </c>
      <c r="C39" s="3">
        <v>0.5</v>
      </c>
      <c r="E39" t="str">
        <f>_12</f>
        <v>Ben Struthers</v>
      </c>
      <c r="F39" t="str">
        <f>VLOOKUP(E39,'Entry List'!$A$40:$B$54,2,FALSE)</f>
        <v>C</v>
      </c>
      <c r="G39" s="3">
        <v>0.4291666666666667</v>
      </c>
    </row>
    <row r="40" spans="1:7" x14ac:dyDescent="0.2">
      <c r="A40" t="str">
        <f>_78</f>
        <v xml:space="preserve">Isla Baker </v>
      </c>
      <c r="B40" t="str">
        <f>VLOOKUP(A40,'Entry List'!$E$40:$F$54,2,FALSE)</f>
        <v>C</v>
      </c>
      <c r="C40" s="3">
        <v>0.50069444444444444</v>
      </c>
      <c r="E40" t="str">
        <f>_93</f>
        <v xml:space="preserve">Nathan Dennis </v>
      </c>
      <c r="F40" t="str">
        <f>VLOOKUP(E40,'Entry List'!$A$40:$B$54,2,FALSE)</f>
        <v>H</v>
      </c>
      <c r="G40" s="3">
        <v>0.43194444444444446</v>
      </c>
    </row>
    <row r="41" spans="1:7" x14ac:dyDescent="0.2">
      <c r="A41" t="str">
        <f>_113</f>
        <v xml:space="preserve">Isla Burne </v>
      </c>
      <c r="B41" t="str">
        <f>VLOOKUP(A41,'Entry List'!$E$40:$F$54,2,FALSE)</f>
        <v>H</v>
      </c>
      <c r="C41" s="3">
        <v>0.5229166666666667</v>
      </c>
      <c r="E41" t="str">
        <f>_111</f>
        <v xml:space="preserve">Ronan Sinclair </v>
      </c>
      <c r="F41" t="str">
        <f>VLOOKUP(E41,'Entry List'!$A$40:$B$54,2,FALSE)</f>
        <v>C</v>
      </c>
      <c r="G41" s="3">
        <v>0.46527777777777773</v>
      </c>
    </row>
    <row r="42" spans="1:7" x14ac:dyDescent="0.2">
      <c r="A42" t="str">
        <f>_756</f>
        <v xml:space="preserve">India Raymond </v>
      </c>
      <c r="B42" t="str">
        <f>VLOOKUP(A42,'Entry List'!$E$40:$F$54,2,FALSE)</f>
        <v>H</v>
      </c>
      <c r="C42" s="3">
        <v>0.54027777777777775</v>
      </c>
      <c r="E42" t="str">
        <f>_117</f>
        <v xml:space="preserve">Ruaridh Williams </v>
      </c>
      <c r="F42" t="str">
        <f>VLOOKUP(E42,'Entry List'!$A$40:$B$54,2,FALSE)</f>
        <v>C</v>
      </c>
      <c r="G42" s="3">
        <v>0.4694444444444445</v>
      </c>
    </row>
    <row r="43" spans="1:7" x14ac:dyDescent="0.2">
      <c r="A43" t="str">
        <f>_114</f>
        <v xml:space="preserve">Orla Roberts </v>
      </c>
      <c r="B43" t="str">
        <f>VLOOKUP(A43,'Entry List'!$E$40:$F$54,2,FALSE)</f>
        <v>H</v>
      </c>
      <c r="C43" s="3">
        <v>0.54097222222222219</v>
      </c>
      <c r="E43" t="str">
        <f>_14</f>
        <v xml:space="preserve">Finlay Peterson </v>
      </c>
      <c r="F43" t="str">
        <f>VLOOKUP(E43,'Entry List'!$A$40:$B$54,2,FALSE)</f>
        <v>C</v>
      </c>
      <c r="G43" s="3">
        <v>0.47430555555555554</v>
      </c>
    </row>
    <row r="44" spans="1:7" x14ac:dyDescent="0.2">
      <c r="A44" t="str">
        <f>_107</f>
        <v xml:space="preserve">Hannah Caves </v>
      </c>
      <c r="B44" t="str">
        <f>VLOOKUP(A44,'Entry List'!$E$40:$F$54,2,FALSE)</f>
        <v>H</v>
      </c>
      <c r="C44" s="3">
        <v>0.54652777777777783</v>
      </c>
      <c r="E44" t="str">
        <f>_95</f>
        <v xml:space="preserve">Douglas Barton </v>
      </c>
      <c r="F44" t="str">
        <f>VLOOKUP(E44,'Entry List'!$A$40:$B$54,2,FALSE)</f>
        <v>H</v>
      </c>
      <c r="G44" s="3">
        <v>0.4826388888888889</v>
      </c>
    </row>
    <row r="45" spans="1:7" x14ac:dyDescent="0.2">
      <c r="A45" t="str">
        <f>_50</f>
        <v xml:space="preserve">Hannah Fowler </v>
      </c>
      <c r="B45" t="str">
        <f>VLOOKUP(A45,'Entry List'!$E$40:$F$54,2,FALSE)</f>
        <v>H</v>
      </c>
      <c r="C45" s="3">
        <v>0.54722222222222217</v>
      </c>
      <c r="E45" t="str">
        <f>_712</f>
        <v>Leo Stalk</v>
      </c>
      <c r="F45" t="str">
        <f>VLOOKUP(E45,'Entry List'!$A$40:$B$54,2,FALSE)</f>
        <v>C</v>
      </c>
      <c r="G45" s="3">
        <v>0.4826388888888889</v>
      </c>
    </row>
    <row r="46" spans="1:7" x14ac:dyDescent="0.2">
      <c r="A46" t="str">
        <f>_3</f>
        <v xml:space="preserve">Emily Telford </v>
      </c>
      <c r="B46" t="str">
        <f>VLOOKUP(A46,'Entry List'!$E$40:$F$54,2,FALSE)</f>
        <v>H</v>
      </c>
      <c r="C46" s="3">
        <v>0.56736111111111109</v>
      </c>
      <c r="E46" t="str">
        <f>_42</f>
        <v xml:space="preserve">Jack Lorimer </v>
      </c>
      <c r="F46" t="str">
        <f>VLOOKUP(E46,'Entry List'!$A$40:$B$54,2,FALSE)</f>
        <v>H</v>
      </c>
      <c r="G46" s="3">
        <v>0.51250000000000007</v>
      </c>
    </row>
    <row r="47" spans="1:7" x14ac:dyDescent="0.2">
      <c r="A47" t="str">
        <f>_90</f>
        <v xml:space="preserve">Daisy Robinson </v>
      </c>
      <c r="B47" t="str">
        <f>VLOOKUP(A47,'Entry List'!$E$40:$F$54,2,FALSE)</f>
        <v>H</v>
      </c>
      <c r="C47" s="3">
        <v>0.57986111111111105</v>
      </c>
      <c r="E47" t="str">
        <f>_2</f>
        <v>Finay Stewart</v>
      </c>
      <c r="F47" t="str">
        <f>VLOOKUP(E47,'Entry List'!$A$40:$B$54,2,FALSE)</f>
        <v>H</v>
      </c>
      <c r="G47" s="3">
        <v>0.52708333333333335</v>
      </c>
    </row>
    <row r="48" spans="1:7" x14ac:dyDescent="0.2">
      <c r="A48" t="str">
        <f>_25</f>
        <v xml:space="preserve">Lucy McDonald </v>
      </c>
      <c r="B48" t="str">
        <f>VLOOKUP(A48,'Entry List'!$E$40:$F$54,2,FALSE)</f>
        <v>H</v>
      </c>
      <c r="C48" s="3">
        <v>0.58958333333333335</v>
      </c>
      <c r="E48" t="str">
        <f>_45</f>
        <v xml:space="preserve">Hector Cotton </v>
      </c>
      <c r="F48" t="str">
        <f>VLOOKUP(E48,'Entry List'!$A$40:$B$54,2,FALSE)</f>
        <v>H</v>
      </c>
      <c r="G48" s="3">
        <v>0.53263888888888888</v>
      </c>
    </row>
    <row r="49" spans="1:7" x14ac:dyDescent="0.2">
      <c r="A49" t="str">
        <f>_85</f>
        <v>Katie Beecers</v>
      </c>
      <c r="B49" t="str">
        <f>VLOOKUP(A49,'Entry List'!$E$40:$F$54,2,FALSE)</f>
        <v>H</v>
      </c>
      <c r="C49" s="3">
        <v>0.59305555555555556</v>
      </c>
      <c r="E49" t="str">
        <f>_97</f>
        <v xml:space="preserve">Joseph Finklesten </v>
      </c>
      <c r="F49" t="str">
        <f>VLOOKUP(E49,'Entry List'!$A$40:$B$54,2,FALSE)</f>
        <v>H</v>
      </c>
      <c r="G49" s="3">
        <v>0.54027777777777775</v>
      </c>
    </row>
    <row r="50" spans="1:7" x14ac:dyDescent="0.2">
      <c r="A50" t="str">
        <f>_15</f>
        <v xml:space="preserve">Maddie Lumsden </v>
      </c>
      <c r="B50" t="str">
        <f>VLOOKUP(A50,'Entry List'!$E$40:$F$54,2,FALSE)</f>
        <v>H</v>
      </c>
      <c r="C50" s="3">
        <v>0.59652777777777777</v>
      </c>
    </row>
    <row r="51" spans="1:7" x14ac:dyDescent="0.2">
      <c r="A51" t="str">
        <f>_713</f>
        <v xml:space="preserve">Ruth Shekelton </v>
      </c>
      <c r="B51" t="str">
        <f>VLOOKUP(A51,'Entry List'!$E$40:$F$54,2,FALSE)</f>
        <v>H</v>
      </c>
      <c r="C51" s="3">
        <v>0.59791666666666665</v>
      </c>
    </row>
    <row r="52" spans="1:7" x14ac:dyDescent="0.2">
      <c r="A52" t="str">
        <f>_91</f>
        <v>Ava Mchee</v>
      </c>
      <c r="B52" t="str">
        <f>VLOOKUP(A52,'Entry List'!$E$40:$F$54,2,FALSE)</f>
        <v>C</v>
      </c>
      <c r="C52" s="3">
        <v>0.6020833333333333</v>
      </c>
    </row>
    <row r="56" spans="1:7" x14ac:dyDescent="0.2">
      <c r="A56" s="1" t="s">
        <v>100</v>
      </c>
      <c r="E56" s="1" t="s">
        <v>93</v>
      </c>
    </row>
    <row r="57" spans="1:7" x14ac:dyDescent="0.2">
      <c r="A57" s="1" t="s">
        <v>0</v>
      </c>
      <c r="B57" s="1" t="s">
        <v>1</v>
      </c>
      <c r="C57" s="1" t="s">
        <v>30</v>
      </c>
      <c r="E57" s="1" t="s">
        <v>0</v>
      </c>
      <c r="F57" s="1" t="s">
        <v>1</v>
      </c>
      <c r="G57" s="1" t="s">
        <v>30</v>
      </c>
    </row>
    <row r="58" spans="1:7" x14ac:dyDescent="0.2">
      <c r="A58" t="s">
        <v>91</v>
      </c>
      <c r="B58" s="3" t="str">
        <f>VLOOKUP(A58,'Entry List'!$A$60:$B$61,2,FALSE)</f>
        <v>C</v>
      </c>
      <c r="C58" s="3">
        <v>0.46527777777777773</v>
      </c>
      <c r="E58" t="str">
        <f>_110</f>
        <v xml:space="preserve">David Addison </v>
      </c>
      <c r="F58" t="str">
        <f>VLOOKUP(E58,'Entry List'!$E$60:$F$62,2,FALSE)</f>
        <v>C</v>
      </c>
      <c r="G58" s="3">
        <v>0.39166666666666666</v>
      </c>
    </row>
    <row r="59" spans="1:7" x14ac:dyDescent="0.2">
      <c r="A59" t="s">
        <v>92</v>
      </c>
      <c r="B59" s="3" t="str">
        <f>VLOOKUP(A59,'Entry List'!$A$60:$B$61,2,FALSE)</f>
        <v>C</v>
      </c>
      <c r="C59" s="3">
        <v>0.49791666666666662</v>
      </c>
      <c r="E59" t="str">
        <f>_94</f>
        <v xml:space="preserve">Charlie Cameron </v>
      </c>
      <c r="F59" t="str">
        <f>VLOOKUP(E59,'Entry List'!$E$60:$F$62,2,FALSE)</f>
        <v>C</v>
      </c>
      <c r="G59" s="3">
        <v>0.42638888888888887</v>
      </c>
    </row>
    <row r="60" spans="1:7" x14ac:dyDescent="0.2">
      <c r="E60" t="str">
        <f>_96</f>
        <v xml:space="preserve">Euan Flett </v>
      </c>
      <c r="F60" t="str">
        <f>VLOOKUP(E60,'Entry List'!$E$60:$F$62,2,FALSE)</f>
        <v>C</v>
      </c>
      <c r="G60" s="3">
        <v>0.45624999999999999</v>
      </c>
    </row>
    <row r="63" spans="1:7" x14ac:dyDescent="0.2">
      <c r="A63" s="1" t="s">
        <v>102</v>
      </c>
    </row>
    <row r="64" spans="1:7" x14ac:dyDescent="0.2">
      <c r="A64" s="1" t="s">
        <v>0</v>
      </c>
      <c r="B64" s="1" t="s">
        <v>1</v>
      </c>
      <c r="C64" s="1" t="s">
        <v>30</v>
      </c>
    </row>
    <row r="65" spans="1:3" x14ac:dyDescent="0.2">
      <c r="A65" t="str">
        <f>_112</f>
        <v xml:space="preserve">Stephen Addison </v>
      </c>
      <c r="B65" t="str">
        <f>VLOOKUP(A65,'Entry List'!$A$68:$B$69,2,FALSE)</f>
        <v>C</v>
      </c>
      <c r="C65" s="3">
        <v>0.38958333333333334</v>
      </c>
    </row>
    <row r="66" spans="1:3" x14ac:dyDescent="0.2">
      <c r="A66" t="str">
        <f>_74</f>
        <v xml:space="preserve">Owen McQueenie </v>
      </c>
      <c r="B66" t="str">
        <f>VLOOKUP(A66,'Entry List'!$A$68:$B$69,2,FALSE)</f>
        <v>C</v>
      </c>
      <c r="C66" s="3">
        <v>0.44722222222222219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List</vt:lpstr>
      <vt:lpstr>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2017-09-30T10:49:59Z</dcterms:created>
  <dcterms:modified xsi:type="dcterms:W3CDTF">2017-10-03T21:04:16Z</dcterms:modified>
</cp:coreProperties>
</file>